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37.172\6каб\информирование\максимальный семейный бюджет\2024\"/>
    </mc:Choice>
  </mc:AlternateContent>
  <xr:revisionPtr revIDLastSave="0" documentId="13_ncr:1_{09EF1722-D1D1-4144-8900-4519AC0296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M16" i="1"/>
  <c r="E16" i="1" s="1"/>
  <c r="L16" i="1"/>
  <c r="K16" i="1"/>
  <c r="J16" i="1"/>
  <c r="F16" i="1"/>
  <c r="D16" i="1"/>
  <c r="C16" i="1"/>
  <c r="B16" i="1"/>
  <c r="N15" i="1"/>
  <c r="M15" i="1"/>
  <c r="L15" i="1"/>
  <c r="K15" i="1"/>
  <c r="C15" i="1" s="1"/>
  <c r="J15" i="1"/>
  <c r="F15" i="1"/>
  <c r="E15" i="1"/>
  <c r="D15" i="1"/>
  <c r="B15" i="1"/>
  <c r="N14" i="1"/>
  <c r="M14" i="1"/>
  <c r="E14" i="1" s="1"/>
  <c r="L14" i="1"/>
  <c r="K14" i="1"/>
  <c r="J14" i="1"/>
  <c r="F14" i="1"/>
  <c r="D14" i="1"/>
  <c r="C14" i="1"/>
  <c r="B14" i="1"/>
  <c r="N13" i="1"/>
  <c r="M13" i="1"/>
  <c r="L13" i="1"/>
  <c r="D13" i="1" s="1"/>
  <c r="K13" i="1"/>
  <c r="C13" i="1" s="1"/>
  <c r="J13" i="1"/>
  <c r="F13" i="1"/>
  <c r="E13" i="1"/>
  <c r="B13" i="1"/>
  <c r="N12" i="1"/>
  <c r="M12" i="1"/>
  <c r="E12" i="1" s="1"/>
  <c r="L12" i="1"/>
  <c r="K12" i="1"/>
  <c r="J12" i="1"/>
  <c r="F12" i="1"/>
  <c r="D12" i="1"/>
  <c r="C12" i="1"/>
  <c r="B12" i="1"/>
  <c r="N11" i="1"/>
  <c r="M11" i="1"/>
  <c r="L11" i="1"/>
  <c r="K11" i="1"/>
  <c r="C11" i="1" s="1"/>
  <c r="J11" i="1"/>
  <c r="F11" i="1"/>
  <c r="E11" i="1"/>
  <c r="D11" i="1"/>
  <c r="B11" i="1"/>
  <c r="N10" i="1"/>
  <c r="F10" i="1" s="1"/>
  <c r="M10" i="1"/>
  <c r="E10" i="1" s="1"/>
  <c r="L10" i="1"/>
  <c r="K10" i="1"/>
  <c r="C10" i="1" s="1"/>
  <c r="J10" i="1"/>
  <c r="B10" i="1" s="1"/>
  <c r="D10" i="1"/>
  <c r="N9" i="1"/>
  <c r="M9" i="1"/>
  <c r="L9" i="1"/>
  <c r="K9" i="1"/>
  <c r="C9" i="1" s="1"/>
  <c r="J9" i="1"/>
  <c r="F9" i="1"/>
  <c r="E9" i="1"/>
  <c r="D9" i="1"/>
  <c r="B9" i="1"/>
  <c r="N8" i="1"/>
  <c r="F8" i="1" s="1"/>
  <c r="M8" i="1"/>
  <c r="E8" i="1" s="1"/>
  <c r="L8" i="1"/>
  <c r="K8" i="1"/>
  <c r="J8" i="1"/>
  <c r="D8" i="1"/>
  <c r="C8" i="1"/>
  <c r="B8" i="1"/>
</calcChain>
</file>

<file path=xl/sharedStrings.xml><?xml version="1.0" encoding="utf-8"?>
<sst xmlns="http://schemas.openxmlformats.org/spreadsheetml/2006/main" count="28" uniqueCount="22">
  <si>
    <r>
      <t>Максимальный семейный бюджет для назначения субсидии</t>
    </r>
    <r>
      <rPr>
        <b/>
        <vertAlign val="superscript"/>
        <sz val="12"/>
        <color rgb="FF222222"/>
        <rFont val="Times New Roman"/>
        <family val="1"/>
        <charset val="204"/>
      </rPr>
      <t>*</t>
    </r>
  </si>
  <si>
    <t>Максимальный доход семьи, дающий право на получение субсидии, с учетом прожиточного минимума семьи, зависит от демографических групп граждан в составе семьи и ССЖКУ. Данная таблица приведена с учетом прожиточного минимума на 2023 год по</t>
  </si>
  <si>
    <t xml:space="preserve">Волгоградской области из расчета на душу населения      – </t>
  </si>
  <si>
    <t>рублей и ССЖКУ от 01.01.2023.</t>
  </si>
  <si>
    <t>Категория жилого помещения</t>
  </si>
  <si>
    <t>Совокупный доход семьи (рублей в месяц)</t>
  </si>
  <si>
    <t>для одиноко проживающего человека</t>
  </si>
  <si>
    <t>для семьи из 2-х человек</t>
  </si>
  <si>
    <t>для семьи из 3-х человек</t>
  </si>
  <si>
    <t>для семьи из 4-х человек</t>
  </si>
  <si>
    <t>для семьи из 5-ти человек</t>
  </si>
  <si>
    <r>
      <t>индивидуальный жилой дом,</t>
    </r>
    <r>
      <rPr>
        <sz val="12"/>
        <color theme="1"/>
        <rFont val="Times New Roman"/>
        <family val="1"/>
        <charset val="204"/>
      </rPr>
      <t xml:space="preserve"> обеспечиваемый ЖКУ в течение года, в том числе отоплением (газ - без счетчика)</t>
    </r>
  </si>
  <si>
    <r>
      <t>индивидуальный жилой дом</t>
    </r>
    <r>
      <rPr>
        <sz val="12"/>
        <color theme="1"/>
        <rFont val="Times New Roman"/>
        <family val="1"/>
        <charset val="204"/>
      </rPr>
      <t>, обеспечиваемый  ЖКУ в отопительный период (6 месяцев), в том числе отоплением (газ – по счетчику)</t>
    </r>
  </si>
  <si>
    <r>
      <t>индивидуальный жилой дом</t>
    </r>
    <r>
      <rPr>
        <sz val="12"/>
        <color theme="1"/>
        <rFont val="Times New Roman"/>
        <family val="1"/>
        <charset val="204"/>
      </rPr>
      <t>, обеспечиваемый  ЖКУ в неотапливаемый период (6 месяцев), кроме отопления(газ – по счетчику)</t>
    </r>
  </si>
  <si>
    <r>
      <t>многоквартирный жилой дом</t>
    </r>
    <r>
      <rPr>
        <sz val="12"/>
        <color theme="1"/>
        <rFont val="Times New Roman"/>
        <family val="1"/>
        <charset val="204"/>
      </rPr>
      <t>, обеспечиваемый ЖКУ в течение года, в том числе отоплением</t>
    </r>
    <r>
      <rPr>
        <b/>
        <sz val="12"/>
        <color theme="1"/>
        <rFont val="Times New Roman"/>
        <family val="1"/>
        <charset val="204"/>
      </rPr>
      <t>(собств.)</t>
    </r>
  </si>
  <si>
    <r>
      <t>многоквартирный жилой дом,</t>
    </r>
    <r>
      <rPr>
        <sz val="12"/>
        <color theme="1"/>
        <rFont val="Times New Roman"/>
        <family val="1"/>
        <charset val="204"/>
      </rPr>
      <t xml:space="preserve"> обеспечиваемый ЖКУ в отопительный период (6 месяцев), в том числе отоплением </t>
    </r>
    <r>
      <rPr>
        <b/>
        <sz val="12"/>
        <color theme="1"/>
        <rFont val="Times New Roman"/>
        <family val="1"/>
        <charset val="204"/>
      </rPr>
      <t>(собств.)</t>
    </r>
  </si>
  <si>
    <r>
      <t>многоквартирный жилой дом</t>
    </r>
    <r>
      <rPr>
        <sz val="12"/>
        <color theme="1"/>
        <rFont val="Times New Roman"/>
        <family val="1"/>
        <charset val="204"/>
      </rPr>
      <t xml:space="preserve">, обеспечиваемый ЖКУ в неотапливаемый период (6 месяцев), кроме отопления </t>
    </r>
    <r>
      <rPr>
        <b/>
        <sz val="12"/>
        <color theme="1"/>
        <rFont val="Times New Roman"/>
        <family val="1"/>
        <charset val="204"/>
      </rPr>
      <t>(собств.)</t>
    </r>
  </si>
  <si>
    <r>
      <t>многоквартирный жилой дом</t>
    </r>
    <r>
      <rPr>
        <sz val="12"/>
        <color theme="1"/>
        <rFont val="Times New Roman"/>
        <family val="1"/>
        <charset val="204"/>
      </rPr>
      <t xml:space="preserve">, обеспечиваемый ЖКУ в течение года, в том числе отоплением </t>
    </r>
    <r>
      <rPr>
        <b/>
        <sz val="12"/>
        <color theme="1"/>
        <rFont val="Times New Roman"/>
        <family val="1"/>
        <charset val="204"/>
      </rPr>
      <t>(найм)</t>
    </r>
  </si>
  <si>
    <r>
      <t>многоквартирный жилой дом</t>
    </r>
    <r>
      <rPr>
        <sz val="12"/>
        <color theme="1"/>
        <rFont val="Times New Roman"/>
        <family val="1"/>
        <charset val="204"/>
      </rPr>
      <t xml:space="preserve">, обеспечиваемый ЖКУ в отопительный период (6 месяцев), в том числе отоплением </t>
    </r>
    <r>
      <rPr>
        <b/>
        <sz val="12"/>
        <color theme="1"/>
        <rFont val="Times New Roman"/>
        <family val="1"/>
        <charset val="204"/>
      </rPr>
      <t>(найм)</t>
    </r>
  </si>
  <si>
    <r>
      <t>многоквартирный жилой дом</t>
    </r>
    <r>
      <rPr>
        <sz val="12"/>
        <color theme="1"/>
        <rFont val="Times New Roman"/>
        <family val="1"/>
        <charset val="204"/>
      </rPr>
      <t xml:space="preserve">, обеспечиваемый ЖКУ в неотапливаемый период (6 месяцев), кроме отопления </t>
    </r>
    <r>
      <rPr>
        <b/>
        <sz val="12"/>
        <color theme="1"/>
        <rFont val="Times New Roman"/>
        <family val="1"/>
        <charset val="204"/>
      </rPr>
      <t>(найм)</t>
    </r>
  </si>
  <si>
    <t>* Приведенные данные могут изменяться в зависимости от величины прожиточного минимума конкретной семьи, который в свою очередь зависит от демографических групп граждан в составе этой семьи.</t>
  </si>
  <si>
    <t>За консультацией обращаться по телефонам: (84463) 4-22-02; 8-961-076-22-11; 8-905-061-30-58; 8-905-061-30-91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</si>
</sst>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222222"/>
      <name val="Times New Roman"/>
      <family val="1"/>
      <charset val="204"/>
    </font>
    <font>
      <b/>
      <vertAlign val="superscript"/>
      <sz val="12"/>
      <color rgb="FF222222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12"/>
      <color rgb="FF1111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workbookViewId="0">
      <selection activeCell="P16" sqref="P15:P16"/>
    </sheetView>
  </sheetViews>
  <sheetFormatPr defaultRowHeight="15" x14ac:dyDescent="0.25"/>
  <cols>
    <col min="1" max="1" width="62.7109375" customWidth="1"/>
    <col min="2" max="6" width="15.140625" customWidth="1"/>
    <col min="10" max="14" width="14" hidden="1" customWidth="1"/>
  </cols>
  <sheetData>
    <row r="1" spans="1:15" ht="18.75" x14ac:dyDescent="0.25">
      <c r="A1" s="1" t="s">
        <v>0</v>
      </c>
    </row>
    <row r="2" spans="1:15" ht="15.75" x14ac:dyDescent="0.25">
      <c r="A2" s="1"/>
    </row>
    <row r="3" spans="1:15" ht="15.75" x14ac:dyDescent="0.25">
      <c r="A3" s="18" t="s">
        <v>1</v>
      </c>
      <c r="B3" s="18"/>
      <c r="C3" s="18"/>
      <c r="D3" s="18"/>
      <c r="E3" s="18"/>
      <c r="F3" s="18"/>
    </row>
    <row r="4" spans="1:15" ht="15.75" x14ac:dyDescent="0.25">
      <c r="A4" s="3" t="s">
        <v>2</v>
      </c>
      <c r="B4" s="4">
        <v>13290</v>
      </c>
      <c r="C4" s="18" t="s">
        <v>3</v>
      </c>
      <c r="D4" s="18"/>
      <c r="E4" s="18"/>
      <c r="F4" s="18"/>
    </row>
    <row r="5" spans="1:15" ht="15.75" x14ac:dyDescent="0.25">
      <c r="A5" s="2"/>
      <c r="B5" s="2"/>
      <c r="C5" s="2"/>
      <c r="D5" s="2"/>
      <c r="E5" s="2"/>
      <c r="F5" s="2"/>
    </row>
    <row r="6" spans="1:15" ht="15.75" x14ac:dyDescent="0.25">
      <c r="A6" s="19" t="s">
        <v>4</v>
      </c>
      <c r="B6" s="15" t="s">
        <v>5</v>
      </c>
      <c r="C6" s="15"/>
      <c r="D6" s="15"/>
      <c r="E6" s="15"/>
      <c r="F6" s="15"/>
      <c r="J6" s="15" t="s">
        <v>5</v>
      </c>
      <c r="K6" s="15"/>
      <c r="L6" s="15"/>
      <c r="M6" s="15"/>
      <c r="N6" s="15"/>
    </row>
    <row r="7" spans="1:15" ht="38.25" x14ac:dyDescent="0.25">
      <c r="A7" s="19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</row>
    <row r="8" spans="1:15" ht="31.5" x14ac:dyDescent="0.25">
      <c r="A8" s="6" t="s">
        <v>11</v>
      </c>
      <c r="B8" s="7">
        <f>J8</f>
        <v>16662.090909090908</v>
      </c>
      <c r="C8" s="8">
        <f>K8^0.5</f>
        <v>24625.847507335569</v>
      </c>
      <c r="D8" s="8">
        <f>L8^0.5</f>
        <v>33332.091048063034</v>
      </c>
      <c r="E8" s="8">
        <f>M8^0.5</f>
        <v>43044.724478785385</v>
      </c>
      <c r="F8" s="8">
        <f>N8^0.5</f>
        <v>51715.779858411071</v>
      </c>
      <c r="J8" s="9">
        <f>((3765.66*1-100)*100)/22</f>
        <v>16662.090909090908</v>
      </c>
      <c r="K8" s="10">
        <f>((2559.69*2-100)*100*B4*2)/22</f>
        <v>606432365.4545455</v>
      </c>
      <c r="L8" s="10">
        <f>((2076.86*3-100)*100*B4*3)/22</f>
        <v>1111028293.6363637</v>
      </c>
      <c r="M8" s="10">
        <f>((1941.98*4-100)*100*B4*4)/22</f>
        <v>1852848305.4545455</v>
      </c>
      <c r="N8" s="10">
        <f>((1790.94*5-100)*100*B4*5)/22</f>
        <v>2674521886.3636365</v>
      </c>
    </row>
    <row r="9" spans="1:15" ht="47.25" x14ac:dyDescent="0.25">
      <c r="A9" s="6" t="s">
        <v>12</v>
      </c>
      <c r="B9" s="7">
        <f>J9</f>
        <v>27381.5</v>
      </c>
      <c r="C9" s="7">
        <f>K9</f>
        <v>34466.909090909088</v>
      </c>
      <c r="D9" s="7">
        <f>L9</f>
        <v>40449.909090909088</v>
      </c>
      <c r="E9" s="11">
        <f>((2762.25*4-100)*100/22)</f>
        <v>49768.181818181816</v>
      </c>
      <c r="F9" s="8">
        <f>N9^0.5</f>
        <v>61306.258300586102</v>
      </c>
      <c r="J9" s="9">
        <f>((6123.93-100)*100)/22</f>
        <v>27381.5</v>
      </c>
      <c r="K9" s="9">
        <f>((3841.36*2-100)*100)/22</f>
        <v>34466.909090909088</v>
      </c>
      <c r="L9" s="9">
        <f>((2999.66*3-100)*100)/22</f>
        <v>40449.909090909088</v>
      </c>
      <c r="M9" s="12">
        <f>((2762.25*4-100)*100*B4*4)/22</f>
        <v>2645676545.4545455</v>
      </c>
      <c r="N9" s="10">
        <f>((2508.67*5-100)*100*B4*5)/22</f>
        <v>3758457306.818182</v>
      </c>
      <c r="O9" s="13"/>
    </row>
    <row r="10" spans="1:15" ht="47.25" x14ac:dyDescent="0.25">
      <c r="A10" s="6" t="s">
        <v>13</v>
      </c>
      <c r="B10" s="8">
        <f>J10^0.5</f>
        <v>8886.9703140967213</v>
      </c>
      <c r="C10" s="8">
        <f>K10^0.5</f>
        <v>17226.047243531048</v>
      </c>
      <c r="D10" s="8">
        <f>L10^0.5</f>
        <v>24684.381941182604</v>
      </c>
      <c r="E10" s="8">
        <f>M10^0.5</f>
        <v>32558.097777804694</v>
      </c>
      <c r="F10" s="8">
        <f>N10^0.5</f>
        <v>39882.157237404936</v>
      </c>
      <c r="J10" s="10">
        <f>((1407.39-100)*100*B4)/22</f>
        <v>78978241.363636374</v>
      </c>
      <c r="K10" s="10">
        <f>((1278.03*2-100)*100*B4*2)/22</f>
        <v>296736703.63636363</v>
      </c>
      <c r="L10" s="10">
        <f>((1154.06*3-100)*100*B4*3)/22</f>
        <v>609318711.81818187</v>
      </c>
      <c r="M10" s="10">
        <f>((1121.72*4-100)*100*B4*4)/22</f>
        <v>1060029730.9090909</v>
      </c>
      <c r="N10" s="10">
        <f>((1073.21*5-100)*100*B4*5)/22</f>
        <v>1590586465.909091</v>
      </c>
    </row>
    <row r="11" spans="1:15" ht="31.5" x14ac:dyDescent="0.25">
      <c r="A11" s="6" t="s">
        <v>14</v>
      </c>
      <c r="B11" s="7">
        <f t="shared" ref="B11:F16" si="0">J11</f>
        <v>21337.81818181818</v>
      </c>
      <c r="C11" s="7">
        <f t="shared" si="0"/>
        <v>30569.636363636364</v>
      </c>
      <c r="D11" s="7">
        <f t="shared" si="0"/>
        <v>38699.000000000007</v>
      </c>
      <c r="E11" s="7">
        <f t="shared" si="0"/>
        <v>48993.63636363636</v>
      </c>
      <c r="F11" s="7">
        <f t="shared" si="0"/>
        <v>57542.727272727287</v>
      </c>
      <c r="J11" s="9">
        <f>((4794.32-100)*100)/22</f>
        <v>21337.81818181818</v>
      </c>
      <c r="K11" s="9">
        <f>((3412.66*2-100)*100)/22</f>
        <v>30569.636363636364</v>
      </c>
      <c r="L11" s="9">
        <f>((2871.26*3-100)*100)/22</f>
        <v>38699.000000000007</v>
      </c>
      <c r="M11" s="9">
        <f>((2719.65*4-100)*100)/22</f>
        <v>48993.63636363636</v>
      </c>
      <c r="N11" s="9">
        <f>((2551.88*5-100)*100)/22</f>
        <v>57542.727272727287</v>
      </c>
    </row>
    <row r="12" spans="1:15" ht="47.25" x14ac:dyDescent="0.25">
      <c r="A12" s="6" t="s">
        <v>15</v>
      </c>
      <c r="B12" s="7">
        <f t="shared" si="0"/>
        <v>27968.863636363636</v>
      </c>
      <c r="C12" s="7">
        <f t="shared" si="0"/>
        <v>37777.36363636364</v>
      </c>
      <c r="D12" s="7">
        <f t="shared" si="0"/>
        <v>46483.318181818184</v>
      </c>
      <c r="E12" s="7">
        <f t="shared" si="0"/>
        <v>58219.454545454544</v>
      </c>
      <c r="F12" s="7">
        <f t="shared" si="0"/>
        <v>67633.409090909074</v>
      </c>
      <c r="J12" s="9">
        <f>((6253.15-100)*100)/22</f>
        <v>27968.863636363636</v>
      </c>
      <c r="K12" s="9">
        <f>((4205.51*2-100)*100)/22</f>
        <v>37777.36363636364</v>
      </c>
      <c r="L12" s="9">
        <f>((3442.11*3-100)*100)/22</f>
        <v>46483.318181818184</v>
      </c>
      <c r="M12" s="9">
        <f>((3227.07*4-100)*100)/22</f>
        <v>58219.454545454544</v>
      </c>
      <c r="N12" s="9">
        <f>((2995.87*5-100)*100)/22</f>
        <v>67633.409090909074</v>
      </c>
    </row>
    <row r="13" spans="1:15" ht="47.25" x14ac:dyDescent="0.25">
      <c r="A13" s="6" t="s">
        <v>16</v>
      </c>
      <c r="B13" s="7">
        <f t="shared" si="0"/>
        <v>14706.727272727272</v>
      </c>
      <c r="C13" s="7">
        <f t="shared" si="0"/>
        <v>23362.000000000004</v>
      </c>
      <c r="D13" s="8">
        <f>L13^0.5</f>
        <v>35107.953003427996</v>
      </c>
      <c r="E13" s="8">
        <f>M13^0.5</f>
        <v>45978.877917424805</v>
      </c>
      <c r="F13" s="8">
        <f>N13^0.5</f>
        <v>56153.258324468981</v>
      </c>
      <c r="J13" s="9">
        <f>((3335.48-100)*100)/22</f>
        <v>14706.727272727272</v>
      </c>
      <c r="K13" s="9">
        <f>((2619.82*2-100)*100)/22</f>
        <v>23362.000000000004</v>
      </c>
      <c r="L13" s="10">
        <f>((2300.41*3-100)*100*B4*3)/22</f>
        <v>1232568364.090909</v>
      </c>
      <c r="M13" s="10">
        <f>((2212.23*4-100)*100*B4*4)/22</f>
        <v>2114057214.5454545</v>
      </c>
      <c r="N13" s="10">
        <f>((2107.89*5-100)*100*B4*5)/22</f>
        <v>3153188420.4545445</v>
      </c>
    </row>
    <row r="14" spans="1:15" ht="31.5" x14ac:dyDescent="0.25">
      <c r="A14" s="6" t="s">
        <v>17</v>
      </c>
      <c r="B14" s="7">
        <f t="shared" si="0"/>
        <v>22686.454545454548</v>
      </c>
      <c r="C14" s="7">
        <f t="shared" si="0"/>
        <v>32035.545454545456</v>
      </c>
      <c r="D14" s="7">
        <f t="shared" si="0"/>
        <v>40282.181818181816</v>
      </c>
      <c r="E14" s="7">
        <f t="shared" si="0"/>
        <v>50870</v>
      </c>
      <c r="F14" s="7">
        <f t="shared" si="0"/>
        <v>59595</v>
      </c>
      <c r="J14" s="9">
        <f>((5091.02-100)*100)/22</f>
        <v>22686.454545454548</v>
      </c>
      <c r="K14" s="9">
        <f>((3573.91*2-100)*100)/22</f>
        <v>32035.545454545456</v>
      </c>
      <c r="L14" s="9">
        <f>((2987.36*3-100)*100)/22</f>
        <v>40282.181818181816</v>
      </c>
      <c r="M14" s="9">
        <f>((2822.85*4-100)*100)/22</f>
        <v>50870</v>
      </c>
      <c r="N14" s="9">
        <f>((2642.18*5-100)*100)/22</f>
        <v>59595</v>
      </c>
    </row>
    <row r="15" spans="1:15" ht="47.25" x14ac:dyDescent="0.25">
      <c r="A15" s="6" t="s">
        <v>18</v>
      </c>
      <c r="B15" s="7">
        <f t="shared" si="0"/>
        <v>29317.5</v>
      </c>
      <c r="C15" s="7">
        <f t="shared" si="0"/>
        <v>39243.272727272728</v>
      </c>
      <c r="D15" s="7">
        <f t="shared" si="0"/>
        <v>48066.5</v>
      </c>
      <c r="E15" s="7">
        <f t="shared" si="0"/>
        <v>60095.818181818184</v>
      </c>
      <c r="F15" s="7">
        <f t="shared" si="0"/>
        <v>69685.681818181823</v>
      </c>
      <c r="J15" s="9">
        <f>((6549.85-100)*100)/22</f>
        <v>29317.5</v>
      </c>
      <c r="K15" s="9">
        <f>((4366.76*2-100)*100)/22</f>
        <v>39243.272727272728</v>
      </c>
      <c r="L15" s="9">
        <f>((3558.21*3-100)*100)/22</f>
        <v>48066.5</v>
      </c>
      <c r="M15" s="9">
        <f>((3330.27*4-100)*100)/22</f>
        <v>60095.818181818184</v>
      </c>
      <c r="N15" s="9">
        <f>((3086.17*5-100)*100)/22</f>
        <v>69685.681818181823</v>
      </c>
    </row>
    <row r="16" spans="1:15" ht="47.25" x14ac:dyDescent="0.25">
      <c r="A16" s="6" t="s">
        <v>19</v>
      </c>
      <c r="B16" s="7">
        <f t="shared" si="0"/>
        <v>16055.363636363636</v>
      </c>
      <c r="C16" s="7">
        <f t="shared" si="0"/>
        <v>24827.909090909092</v>
      </c>
      <c r="D16" s="8">
        <f>L16^0.5</f>
        <v>35995.691730842154</v>
      </c>
      <c r="E16" s="8">
        <f>M16^0.5</f>
        <v>47051.086124068861</v>
      </c>
      <c r="F16" s="8">
        <f>N16^0.5</f>
        <v>57354.702886352905</v>
      </c>
      <c r="J16" s="9">
        <f>((3632.18-100)*100)/22</f>
        <v>16055.363636363636</v>
      </c>
      <c r="K16" s="9">
        <f>((2781.07*2-100)*100)/22</f>
        <v>24827.909090909092</v>
      </c>
      <c r="L16" s="10">
        <f>((2416.51*3-100)*100*B4*3)/22</f>
        <v>1295689823.1818185</v>
      </c>
      <c r="M16" s="10">
        <f>((2315.43*4-100)*100*B4*4)/22</f>
        <v>2213804705.454545</v>
      </c>
      <c r="N16" s="10">
        <f>((2198.19*5-100)*100*B4*5)/22</f>
        <v>3289561943.181818</v>
      </c>
    </row>
    <row r="17" spans="1:6" ht="15.75" x14ac:dyDescent="0.25">
      <c r="A17" s="16" t="s">
        <v>20</v>
      </c>
      <c r="B17" s="16"/>
      <c r="C17" s="16"/>
      <c r="D17" s="16"/>
      <c r="E17" s="16"/>
      <c r="F17" s="16"/>
    </row>
    <row r="18" spans="1:6" ht="15.75" x14ac:dyDescent="0.25">
      <c r="A18" s="17" t="s">
        <v>21</v>
      </c>
      <c r="B18" s="17"/>
      <c r="C18" s="17"/>
      <c r="D18" s="17"/>
      <c r="E18" s="17"/>
      <c r="F18" s="17"/>
    </row>
    <row r="20" spans="1:6" ht="15.75" x14ac:dyDescent="0.25">
      <c r="A20" s="14"/>
    </row>
  </sheetData>
  <mergeCells count="7">
    <mergeCell ref="J6:N6"/>
    <mergeCell ref="A17:F17"/>
    <mergeCell ref="A18:F18"/>
    <mergeCell ref="A3:F3"/>
    <mergeCell ref="C4:F4"/>
    <mergeCell ref="A6:A7"/>
    <mergeCell ref="B6:F6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2023-12-26T06:54:39Z</cp:lastPrinted>
  <dcterms:created xsi:type="dcterms:W3CDTF">2015-06-05T18:19:34Z</dcterms:created>
  <dcterms:modified xsi:type="dcterms:W3CDTF">2023-12-26T06:55:09Z</dcterms:modified>
</cp:coreProperties>
</file>